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600" yWindow="120" windowWidth="19395" windowHeight="7830"/>
  </bookViews>
  <sheets>
    <sheet name="満年齢表" sheetId="1" r:id="rId1"/>
  </sheets>
  <externalReferences>
    <externalReference r:id="rId2"/>
  </externalReferences>
  <definedNames>
    <definedName name="リスト">[1]関数!$G$110:$G$112</definedName>
  </definedNames>
  <calcPr calcId="125725"/>
</workbook>
</file>

<file path=xl/calcChain.xml><?xml version="1.0" encoding="utf-8"?>
<calcChain xmlns="http://schemas.openxmlformats.org/spreadsheetml/2006/main">
  <c r="R43" i="1"/>
  <c r="P43"/>
  <c r="O43"/>
  <c r="M43"/>
  <c r="H43"/>
  <c r="F43"/>
  <c r="E43"/>
  <c r="C43"/>
  <c r="R42"/>
  <c r="P42"/>
  <c r="O42"/>
  <c r="M42"/>
  <c r="H42"/>
  <c r="F42"/>
  <c r="E42"/>
  <c r="C42"/>
  <c r="R41"/>
  <c r="P41"/>
  <c r="O41"/>
  <c r="M41"/>
  <c r="H41"/>
  <c r="F41"/>
  <c r="E41"/>
  <c r="C41"/>
  <c r="R40"/>
  <c r="P40"/>
  <c r="O40"/>
  <c r="M40"/>
  <c r="H40"/>
  <c r="F40"/>
  <c r="E40"/>
  <c r="C40"/>
  <c r="R39"/>
  <c r="P39"/>
  <c r="O39"/>
  <c r="M39"/>
  <c r="H39"/>
  <c r="F39"/>
  <c r="E39"/>
  <c r="C39"/>
  <c r="R38"/>
  <c r="P38"/>
  <c r="O38"/>
  <c r="M38"/>
  <c r="H38"/>
  <c r="F38"/>
  <c r="E38"/>
  <c r="C38"/>
  <c r="R37"/>
  <c r="P37"/>
  <c r="O37"/>
  <c r="M37"/>
  <c r="H37"/>
  <c r="F37"/>
  <c r="E37"/>
  <c r="C37"/>
  <c r="R36"/>
  <c r="P36"/>
  <c r="O36"/>
  <c r="M36"/>
  <c r="H36"/>
  <c r="F36"/>
  <c r="E36"/>
  <c r="C36"/>
  <c r="R35"/>
  <c r="P35"/>
  <c r="O35"/>
  <c r="M35"/>
  <c r="H35"/>
  <c r="F35"/>
  <c r="E35"/>
  <c r="C35"/>
  <c r="R34"/>
  <c r="P34"/>
  <c r="O34"/>
  <c r="M34"/>
  <c r="H34"/>
  <c r="F34"/>
  <c r="E34"/>
  <c r="C34"/>
  <c r="R33"/>
  <c r="P33"/>
  <c r="O33"/>
  <c r="M33"/>
  <c r="H33"/>
  <c r="F33"/>
  <c r="E33"/>
  <c r="C33"/>
  <c r="R32"/>
  <c r="P32"/>
  <c r="O32"/>
  <c r="M32"/>
  <c r="H32"/>
  <c r="F32"/>
  <c r="E32"/>
  <c r="C32"/>
  <c r="R31"/>
  <c r="P31"/>
  <c r="O31"/>
  <c r="M31"/>
  <c r="H31"/>
  <c r="F31"/>
  <c r="E31"/>
  <c r="C31"/>
  <c r="R30"/>
  <c r="P30"/>
  <c r="O30"/>
  <c r="M30"/>
  <c r="H30"/>
  <c r="F30"/>
  <c r="E30"/>
  <c r="C30"/>
  <c r="R29"/>
  <c r="P29"/>
  <c r="O29"/>
  <c r="M29"/>
  <c r="H29"/>
  <c r="F29"/>
  <c r="E29"/>
  <c r="C29"/>
  <c r="R28"/>
  <c r="P28"/>
  <c r="O28"/>
  <c r="M28"/>
  <c r="H28"/>
  <c r="F28"/>
  <c r="E28"/>
  <c r="C28"/>
  <c r="R27"/>
  <c r="P27"/>
  <c r="O27"/>
  <c r="M27"/>
  <c r="H27"/>
  <c r="F27"/>
  <c r="E27"/>
  <c r="C27"/>
  <c r="R26"/>
  <c r="P26"/>
  <c r="O26"/>
  <c r="M26"/>
  <c r="H26"/>
  <c r="F26"/>
  <c r="E26"/>
  <c r="C26"/>
  <c r="R25"/>
  <c r="P25"/>
  <c r="O25"/>
  <c r="M25"/>
  <c r="H25"/>
  <c r="F25"/>
  <c r="E25"/>
  <c r="C25"/>
  <c r="R24"/>
  <c r="P24"/>
  <c r="O24"/>
  <c r="M24"/>
  <c r="H24"/>
  <c r="F24"/>
  <c r="E24"/>
  <c r="C24"/>
  <c r="R23"/>
  <c r="P23"/>
  <c r="O23"/>
  <c r="M23"/>
  <c r="H23"/>
  <c r="F23"/>
  <c r="E23"/>
  <c r="C23"/>
  <c r="R22"/>
  <c r="P22"/>
  <c r="O22"/>
  <c r="M22"/>
  <c r="H22"/>
  <c r="F22"/>
  <c r="E22"/>
  <c r="C22"/>
  <c r="R21"/>
  <c r="P21"/>
  <c r="O21"/>
  <c r="M21"/>
  <c r="H21"/>
  <c r="F21"/>
  <c r="E21"/>
  <c r="C21"/>
  <c r="R20"/>
  <c r="P20"/>
  <c r="O20"/>
  <c r="M20"/>
  <c r="H20"/>
  <c r="F20"/>
  <c r="E20"/>
  <c r="C20"/>
  <c r="R19"/>
  <c r="P19"/>
  <c r="O19"/>
  <c r="M19"/>
  <c r="H19"/>
  <c r="F19"/>
  <c r="E19"/>
  <c r="C19"/>
  <c r="R18"/>
  <c r="P18"/>
  <c r="O18"/>
  <c r="M18"/>
  <c r="H18"/>
  <c r="F18"/>
  <c r="E18"/>
  <c r="C18"/>
  <c r="R17"/>
  <c r="P17"/>
  <c r="O17"/>
  <c r="M17"/>
  <c r="H17"/>
  <c r="F17"/>
  <c r="E17"/>
  <c r="C17"/>
  <c r="R16"/>
  <c r="P16"/>
  <c r="O16"/>
  <c r="M16"/>
  <c r="H16"/>
  <c r="F16"/>
  <c r="E16"/>
  <c r="C16"/>
  <c r="R15"/>
  <c r="P15"/>
  <c r="O15"/>
  <c r="M15"/>
  <c r="H15"/>
  <c r="F15"/>
  <c r="E15"/>
  <c r="C15"/>
  <c r="R14"/>
  <c r="P14"/>
  <c r="O14"/>
  <c r="M14"/>
  <c r="H14"/>
  <c r="F14"/>
  <c r="E14"/>
  <c r="C14"/>
  <c r="R13"/>
  <c r="P13"/>
  <c r="O13"/>
  <c r="M13"/>
  <c r="H13"/>
  <c r="F13"/>
  <c r="E13"/>
  <c r="C13"/>
  <c r="R12"/>
  <c r="P12"/>
  <c r="O12"/>
  <c r="M12"/>
  <c r="H12"/>
  <c r="F12"/>
  <c r="E12"/>
  <c r="C12"/>
  <c r="R11"/>
  <c r="P11"/>
  <c r="O11"/>
  <c r="M11"/>
  <c r="H11"/>
  <c r="F11"/>
  <c r="E11"/>
  <c r="C11"/>
  <c r="R10"/>
  <c r="P10"/>
  <c r="O10"/>
  <c r="M10"/>
  <c r="H10"/>
  <c r="F10"/>
  <c r="E10"/>
  <c r="C10"/>
  <c r="R9"/>
  <c r="P9"/>
  <c r="O9"/>
  <c r="M9"/>
  <c r="H9"/>
  <c r="F9"/>
  <c r="E9"/>
  <c r="C9"/>
  <c r="R8"/>
  <c r="P8"/>
  <c r="O8"/>
  <c r="M8"/>
  <c r="H8"/>
  <c r="F8"/>
  <c r="E8"/>
  <c r="C8"/>
  <c r="R7"/>
  <c r="P7"/>
  <c r="O7"/>
  <c r="M7"/>
  <c r="H7"/>
  <c r="F7"/>
  <c r="E7"/>
  <c r="C7"/>
  <c r="R6"/>
  <c r="P6"/>
  <c r="O6"/>
  <c r="M6"/>
  <c r="H6"/>
  <c r="F6"/>
  <c r="E6"/>
  <c r="C6"/>
  <c r="R5"/>
  <c r="P5"/>
  <c r="O5"/>
  <c r="M5"/>
  <c r="H5"/>
  <c r="F5"/>
  <c r="E5"/>
  <c r="C5"/>
  <c r="R4"/>
  <c r="P4"/>
  <c r="O4"/>
  <c r="M4"/>
  <c r="H4"/>
  <c r="F4"/>
  <c r="E4"/>
  <c r="C4"/>
  <c r="R3"/>
  <c r="P3"/>
  <c r="O3"/>
  <c r="M3"/>
  <c r="H3"/>
  <c r="F3"/>
  <c r="E3"/>
  <c r="C3"/>
</calcChain>
</file>

<file path=xl/sharedStrings.xml><?xml version="1.0" encoding="utf-8"?>
<sst xmlns="http://schemas.openxmlformats.org/spreadsheetml/2006/main" count="211" uniqueCount="25">
  <si>
    <t>←yyyyのみ入力→</t>
    <rPh sb="7" eb="9">
      <t>ニュウリョク</t>
    </rPh>
    <phoneticPr fontId="3"/>
  </si>
  <si>
    <t>学年</t>
    <rPh sb="0" eb="2">
      <t>ガクネン</t>
    </rPh>
    <phoneticPr fontId="3"/>
  </si>
  <si>
    <t>満</t>
    <rPh sb="0" eb="1">
      <t>マン</t>
    </rPh>
    <phoneticPr fontId="3"/>
  </si>
  <si>
    <t>和暦</t>
    <rPh sb="0" eb="2">
      <t>ワレキ</t>
    </rPh>
    <phoneticPr fontId="3"/>
  </si>
  <si>
    <t>西暦</t>
    <rPh sb="0" eb="2">
      <t>セイレキ</t>
    </rPh>
    <phoneticPr fontId="3"/>
  </si>
  <si>
    <t>～</t>
    <phoneticPr fontId="5"/>
  </si>
  <si>
    <t>大学4年</t>
    <rPh sb="0" eb="2">
      <t>ダイガク</t>
    </rPh>
    <rPh sb="3" eb="4">
      <t>ネン</t>
    </rPh>
    <phoneticPr fontId="5"/>
  </si>
  <si>
    <t>大学3年</t>
    <rPh sb="0" eb="2">
      <t>ダイガク</t>
    </rPh>
    <rPh sb="3" eb="4">
      <t>ネン</t>
    </rPh>
    <phoneticPr fontId="5"/>
  </si>
  <si>
    <t>大学2年</t>
    <rPh sb="0" eb="2">
      <t>ダイガク</t>
    </rPh>
    <rPh sb="3" eb="4">
      <t>ネン</t>
    </rPh>
    <phoneticPr fontId="5"/>
  </si>
  <si>
    <t>大学1年</t>
    <rPh sb="0" eb="2">
      <t>ダイガク</t>
    </rPh>
    <rPh sb="3" eb="4">
      <t>ネン</t>
    </rPh>
    <phoneticPr fontId="5"/>
  </si>
  <si>
    <t>高校3年</t>
    <rPh sb="0" eb="2">
      <t>コウコウ</t>
    </rPh>
    <rPh sb="3" eb="4">
      <t>ネン</t>
    </rPh>
    <phoneticPr fontId="5"/>
  </si>
  <si>
    <t>高校2年</t>
    <rPh sb="0" eb="2">
      <t>コウコウ</t>
    </rPh>
    <rPh sb="3" eb="4">
      <t>ネン</t>
    </rPh>
    <phoneticPr fontId="5"/>
  </si>
  <si>
    <t>高校1年</t>
    <rPh sb="0" eb="2">
      <t>コウコウ</t>
    </rPh>
    <rPh sb="3" eb="4">
      <t>ネン</t>
    </rPh>
    <phoneticPr fontId="5"/>
  </si>
  <si>
    <t>中学3年</t>
    <rPh sb="0" eb="2">
      <t>チュウガク</t>
    </rPh>
    <rPh sb="3" eb="4">
      <t>ネン</t>
    </rPh>
    <phoneticPr fontId="5"/>
  </si>
  <si>
    <t>中学2年</t>
    <rPh sb="0" eb="2">
      <t>チュウガク</t>
    </rPh>
    <rPh sb="3" eb="4">
      <t>ネン</t>
    </rPh>
    <phoneticPr fontId="5"/>
  </si>
  <si>
    <t>中学1年</t>
    <rPh sb="0" eb="2">
      <t>チュウガク</t>
    </rPh>
    <rPh sb="3" eb="4">
      <t>ネン</t>
    </rPh>
    <phoneticPr fontId="5"/>
  </si>
  <si>
    <t>小学6年</t>
    <rPh sb="0" eb="2">
      <t>ショウガク</t>
    </rPh>
    <rPh sb="3" eb="4">
      <t>ネン</t>
    </rPh>
    <phoneticPr fontId="5"/>
  </si>
  <si>
    <t>小学5年</t>
    <rPh sb="0" eb="2">
      <t>ショウガク</t>
    </rPh>
    <rPh sb="3" eb="4">
      <t>ネン</t>
    </rPh>
    <phoneticPr fontId="5"/>
  </si>
  <si>
    <t>小学4年</t>
    <rPh sb="0" eb="2">
      <t>ショウガク</t>
    </rPh>
    <rPh sb="3" eb="4">
      <t>ネン</t>
    </rPh>
    <phoneticPr fontId="5"/>
  </si>
  <si>
    <t>小学3年</t>
    <rPh sb="0" eb="2">
      <t>ショウガク</t>
    </rPh>
    <rPh sb="3" eb="4">
      <t>ネン</t>
    </rPh>
    <phoneticPr fontId="5"/>
  </si>
  <si>
    <t>小学2年</t>
    <rPh sb="0" eb="2">
      <t>ショウガク</t>
    </rPh>
    <rPh sb="3" eb="4">
      <t>ネン</t>
    </rPh>
    <phoneticPr fontId="5"/>
  </si>
  <si>
    <t>小学1年</t>
    <rPh sb="0" eb="2">
      <t>ショウガク</t>
    </rPh>
    <rPh sb="3" eb="4">
      <t>ネン</t>
    </rPh>
    <phoneticPr fontId="5"/>
  </si>
  <si>
    <t>年長</t>
    <rPh sb="0" eb="2">
      <t>ネンチョウ</t>
    </rPh>
    <phoneticPr fontId="3"/>
  </si>
  <si>
    <t>年中</t>
    <rPh sb="0" eb="2">
      <t>ネンチュウ</t>
    </rPh>
    <phoneticPr fontId="3"/>
  </si>
  <si>
    <t>年少</t>
    <rPh sb="0" eb="2">
      <t>ネンショウ</t>
    </rPh>
    <phoneticPr fontId="3"/>
  </si>
</sst>
</file>

<file path=xl/styles.xml><?xml version="1.0" encoding="utf-8"?>
<styleSheet xmlns="http://schemas.openxmlformats.org/spreadsheetml/2006/main">
  <numFmts count="2">
    <numFmt numFmtId="176" formatCode="General\ &quot;年  （現時点起算）&quot;"/>
    <numFmt numFmtId="177" formatCode="General\ &quot;年（生年月日起算）&quot;"/>
  </numFmts>
  <fonts count="7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0" fillId="0" borderId="5" xfId="0" applyNumberFormat="1" applyFill="1" applyBorder="1" applyAlignment="1"/>
    <xf numFmtId="58" fontId="0" fillId="0" borderId="6" xfId="0" applyNumberFormat="1" applyFill="1" applyBorder="1" applyAlignment="1">
      <alignment horizontal="center"/>
    </xf>
    <xf numFmtId="58" fontId="0" fillId="0" borderId="6" xfId="0" applyNumberFormat="1" applyFill="1" applyBorder="1" applyAlignment="1">
      <alignment horizontal="left"/>
    </xf>
    <xf numFmtId="14" fontId="0" fillId="0" borderId="5" xfId="0" applyNumberFormat="1" applyBorder="1" applyAlignment="1">
      <alignment horizontal="right"/>
    </xf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left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58" fontId="0" fillId="3" borderId="5" xfId="0" applyNumberFormat="1" applyFill="1" applyBorder="1" applyAlignment="1"/>
    <xf numFmtId="58" fontId="0" fillId="3" borderId="6" xfId="0" applyNumberFormat="1" applyFill="1" applyBorder="1" applyAlignment="1">
      <alignment horizontal="center"/>
    </xf>
    <xf numFmtId="58" fontId="0" fillId="3" borderId="6" xfId="0" applyNumberFormat="1" applyFill="1" applyBorder="1" applyAlignment="1">
      <alignment horizontal="left"/>
    </xf>
    <xf numFmtId="14" fontId="0" fillId="3" borderId="5" xfId="0" applyNumberFormat="1" applyFill="1" applyBorder="1" applyAlignment="1">
      <alignment horizontal="right"/>
    </xf>
    <xf numFmtId="14" fontId="0" fillId="3" borderId="6" xfId="0" applyNumberFormat="1" applyFill="1" applyBorder="1" applyAlignment="1">
      <alignment horizontal="center"/>
    </xf>
    <xf numFmtId="14" fontId="0" fillId="3" borderId="7" xfId="0" applyNumberForma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58" fontId="0" fillId="0" borderId="8" xfId="0" applyNumberFormat="1" applyFill="1" applyBorder="1" applyAlignment="1"/>
    <xf numFmtId="58" fontId="0" fillId="0" borderId="10" xfId="0" applyNumberFormat="1" applyFill="1" applyBorder="1" applyAlignment="1">
      <alignment horizontal="center"/>
    </xf>
    <xf numFmtId="58" fontId="0" fillId="0" borderId="10" xfId="0" applyNumberFormat="1" applyFill="1" applyBorder="1" applyAlignment="1">
      <alignment horizontal="left"/>
    </xf>
    <xf numFmtId="14" fontId="0" fillId="0" borderId="8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14" fontId="0" fillId="0" borderId="8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left"/>
    </xf>
    <xf numFmtId="58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8" fontId="0" fillId="0" borderId="12" xfId="0" applyNumberFormat="1" applyFill="1" applyBorder="1" applyAlignment="1"/>
    <xf numFmtId="58" fontId="0" fillId="0" borderId="14" xfId="0" applyNumberFormat="1" applyBorder="1" applyAlignment="1">
      <alignment horizontal="center"/>
    </xf>
    <xf numFmtId="58" fontId="0" fillId="0" borderId="14" xfId="0" applyNumberFormat="1" applyFill="1" applyBorder="1" applyAlignment="1">
      <alignment horizontal="left"/>
    </xf>
    <xf numFmtId="14" fontId="0" fillId="0" borderId="12" xfId="0" applyNumberFormat="1" applyBorder="1" applyAlignment="1">
      <alignment horizontal="right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left"/>
    </xf>
    <xf numFmtId="176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77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56;&#12463;&#12475;&#12523;&#38306;&#25968;&#12539;&#12510;&#12463;&#12525;&#12469;&#12531;&#12503;&#12523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関数"/>
      <sheetName val="ScKey"/>
      <sheetName val="VB"/>
      <sheetName val="Access"/>
      <sheetName val="Word"/>
      <sheetName val="Excel"/>
      <sheetName val="Macro"/>
      <sheetName val="外部Data"/>
      <sheetName val="現年"/>
      <sheetName val="祝日表"/>
      <sheetName val="年間勤務日数"/>
      <sheetName val="単価計算"/>
      <sheetName val="満年齢表"/>
      <sheetName val="gpedit"/>
      <sheetName val="Que_Hint"/>
      <sheetName val="標準報酬"/>
    </sheetNames>
    <sheetDataSet>
      <sheetData sheetId="0">
        <row r="110">
          <cell r="G110" t="str">
            <v>a</v>
          </cell>
        </row>
        <row r="111">
          <cell r="G111" t="str">
            <v>b</v>
          </cell>
        </row>
        <row r="112">
          <cell r="G112" t="str">
            <v>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S43"/>
  <sheetViews>
    <sheetView tabSelected="1" zoomScale="85" zoomScaleNormal="85" workbookViewId="0">
      <pane ySplit="2" topLeftCell="A3" activePane="bottomLeft" state="frozen"/>
      <selection pane="bottomLeft" activeCell="I15" sqref="I15"/>
    </sheetView>
  </sheetViews>
  <sheetFormatPr defaultRowHeight="13.5"/>
  <cols>
    <col min="1" max="1" width="8.125" bestFit="1" customWidth="1"/>
    <col min="2" max="2" width="3.5" bestFit="1" customWidth="1"/>
    <col min="3" max="3" width="15.375" bestFit="1" customWidth="1"/>
    <col min="4" max="4" width="3.375" bestFit="1" customWidth="1"/>
    <col min="5" max="5" width="15.375" bestFit="1" customWidth="1"/>
    <col min="6" max="6" width="9.5" customWidth="1"/>
    <col min="7" max="7" width="3.375" bestFit="1" customWidth="1"/>
    <col min="8" max="8" width="9.5" bestFit="1" customWidth="1"/>
    <col min="11" max="11" width="8.125" customWidth="1"/>
    <col min="12" max="12" width="3.5" customWidth="1"/>
    <col min="13" max="13" width="15.375" customWidth="1"/>
    <col min="14" max="14" width="3.5" customWidth="1"/>
    <col min="15" max="15" width="15.375" customWidth="1"/>
    <col min="16" max="16" width="9.5" customWidth="1"/>
    <col min="17" max="17" width="3.5" customWidth="1"/>
    <col min="18" max="18" width="9.5" customWidth="1"/>
  </cols>
  <sheetData>
    <row r="1" spans="1:19" ht="22.5" customHeight="1">
      <c r="A1" s="46">
        <v>2019</v>
      </c>
      <c r="B1" s="46"/>
      <c r="C1" s="46"/>
      <c r="D1" s="46"/>
      <c r="E1" s="46"/>
      <c r="F1" s="46"/>
      <c r="G1" s="46"/>
      <c r="H1" s="46"/>
      <c r="I1" s="47" t="s">
        <v>0</v>
      </c>
      <c r="J1" s="47"/>
      <c r="K1" s="48">
        <v>1988</v>
      </c>
      <c r="L1" s="48"/>
      <c r="M1" s="48"/>
      <c r="N1" s="48"/>
      <c r="O1" s="48"/>
      <c r="P1" s="48"/>
      <c r="Q1" s="48"/>
      <c r="R1" s="48"/>
      <c r="S1" s="1"/>
    </row>
    <row r="2" spans="1:19">
      <c r="A2" s="2" t="s">
        <v>1</v>
      </c>
      <c r="B2" s="2" t="s">
        <v>2</v>
      </c>
      <c r="C2" s="49" t="s">
        <v>3</v>
      </c>
      <c r="D2" s="49"/>
      <c r="E2" s="49"/>
      <c r="F2" s="49" t="s">
        <v>4</v>
      </c>
      <c r="G2" s="49"/>
      <c r="H2" s="49"/>
      <c r="K2" s="2" t="s">
        <v>1</v>
      </c>
      <c r="L2" s="2" t="s">
        <v>2</v>
      </c>
      <c r="M2" s="49" t="s">
        <v>3</v>
      </c>
      <c r="N2" s="49"/>
      <c r="O2" s="49"/>
      <c r="P2" s="49" t="s">
        <v>4</v>
      </c>
      <c r="Q2" s="49"/>
      <c r="R2" s="49"/>
    </row>
    <row r="3" spans="1:19">
      <c r="A3" s="3"/>
      <c r="B3" s="4">
        <v>40</v>
      </c>
      <c r="C3" s="5">
        <f t="shared" ref="C3:C15" si="0">F3</f>
        <v>28947</v>
      </c>
      <c r="D3" s="6" t="s">
        <v>5</v>
      </c>
      <c r="E3" s="7">
        <f t="shared" ref="E3:E43" si="1">H3</f>
        <v>29312</v>
      </c>
      <c r="F3" s="8">
        <f>DATE($A$1-40,4,2)</f>
        <v>28947</v>
      </c>
      <c r="G3" s="9" t="s">
        <v>5</v>
      </c>
      <c r="H3" s="10">
        <f>DATE($A$1+1-40,4,1)</f>
        <v>29312</v>
      </c>
      <c r="K3" s="3"/>
      <c r="L3" s="4">
        <v>40</v>
      </c>
      <c r="M3" s="5">
        <f t="shared" ref="M3:M43" si="2">P3</f>
        <v>46845</v>
      </c>
      <c r="N3" s="6" t="s">
        <v>5</v>
      </c>
      <c r="O3" s="7">
        <f t="shared" ref="O3:O43" si="3">R3</f>
        <v>47209</v>
      </c>
      <c r="P3" s="8">
        <f>DATE($K$1+40,4,2)</f>
        <v>46845</v>
      </c>
      <c r="Q3" s="9" t="s">
        <v>5</v>
      </c>
      <c r="R3" s="10">
        <f>DATE($K$1+1+40,4,1)</f>
        <v>47209</v>
      </c>
    </row>
    <row r="4" spans="1:19">
      <c r="A4" s="11"/>
      <c r="B4" s="4">
        <v>39</v>
      </c>
      <c r="C4" s="5">
        <f t="shared" si="0"/>
        <v>29313</v>
      </c>
      <c r="D4" s="6" t="s">
        <v>5</v>
      </c>
      <c r="E4" s="7">
        <f t="shared" si="1"/>
        <v>29677</v>
      </c>
      <c r="F4" s="8">
        <f>DATE($A$1-39,4,2)</f>
        <v>29313</v>
      </c>
      <c r="G4" s="9" t="s">
        <v>5</v>
      </c>
      <c r="H4" s="10">
        <f>DATE($A$1+1-39,4,1)</f>
        <v>29677</v>
      </c>
      <c r="K4" s="11"/>
      <c r="L4" s="4">
        <v>39</v>
      </c>
      <c r="M4" s="5">
        <f t="shared" si="2"/>
        <v>46479</v>
      </c>
      <c r="N4" s="6" t="s">
        <v>5</v>
      </c>
      <c r="O4" s="7">
        <f t="shared" si="3"/>
        <v>46844</v>
      </c>
      <c r="P4" s="8">
        <f>DATE($K$1+39,4,2)</f>
        <v>46479</v>
      </c>
      <c r="Q4" s="9" t="s">
        <v>5</v>
      </c>
      <c r="R4" s="10">
        <f>DATE($K$1+1+39,4,1)</f>
        <v>46844</v>
      </c>
    </row>
    <row r="5" spans="1:19">
      <c r="A5" s="11"/>
      <c r="B5" s="4">
        <v>38</v>
      </c>
      <c r="C5" s="5">
        <f t="shared" si="0"/>
        <v>29678</v>
      </c>
      <c r="D5" s="6" t="s">
        <v>5</v>
      </c>
      <c r="E5" s="7">
        <f t="shared" si="1"/>
        <v>30042</v>
      </c>
      <c r="F5" s="8">
        <f>DATE($A$1-38,4,2)</f>
        <v>29678</v>
      </c>
      <c r="G5" s="9" t="s">
        <v>5</v>
      </c>
      <c r="H5" s="10">
        <f>DATE($A$1+1-38,4,1)</f>
        <v>30042</v>
      </c>
      <c r="K5" s="11"/>
      <c r="L5" s="4">
        <v>38</v>
      </c>
      <c r="M5" s="5">
        <f t="shared" si="2"/>
        <v>46114</v>
      </c>
      <c r="N5" s="6" t="s">
        <v>5</v>
      </c>
      <c r="O5" s="7">
        <f t="shared" si="3"/>
        <v>46478</v>
      </c>
      <c r="P5" s="8">
        <f>DATE($K$1+38,4,2)</f>
        <v>46114</v>
      </c>
      <c r="Q5" s="9" t="s">
        <v>5</v>
      </c>
      <c r="R5" s="10">
        <f>DATE($K$1+1+38,4,1)</f>
        <v>46478</v>
      </c>
    </row>
    <row r="6" spans="1:19">
      <c r="A6" s="11"/>
      <c r="B6" s="4">
        <v>37</v>
      </c>
      <c r="C6" s="5">
        <f t="shared" si="0"/>
        <v>30043</v>
      </c>
      <c r="D6" s="6" t="s">
        <v>5</v>
      </c>
      <c r="E6" s="7">
        <f t="shared" si="1"/>
        <v>30407</v>
      </c>
      <c r="F6" s="8">
        <f>DATE($A$1-37,4,2)</f>
        <v>30043</v>
      </c>
      <c r="G6" s="9" t="s">
        <v>5</v>
      </c>
      <c r="H6" s="10">
        <f>DATE($A$1+1-37,4,1)</f>
        <v>30407</v>
      </c>
      <c r="K6" s="11"/>
      <c r="L6" s="4">
        <v>37</v>
      </c>
      <c r="M6" s="5">
        <f t="shared" si="2"/>
        <v>45749</v>
      </c>
      <c r="N6" s="6" t="s">
        <v>5</v>
      </c>
      <c r="O6" s="7">
        <f t="shared" si="3"/>
        <v>46113</v>
      </c>
      <c r="P6" s="8">
        <f>DATE($K$1+37,4,2)</f>
        <v>45749</v>
      </c>
      <c r="Q6" s="9" t="s">
        <v>5</v>
      </c>
      <c r="R6" s="10">
        <f>DATE($K$1+1+37,4,1)</f>
        <v>46113</v>
      </c>
    </row>
    <row r="7" spans="1:19">
      <c r="A7" s="11"/>
      <c r="B7" s="4">
        <v>36</v>
      </c>
      <c r="C7" s="5">
        <f t="shared" si="0"/>
        <v>30408</v>
      </c>
      <c r="D7" s="6" t="s">
        <v>5</v>
      </c>
      <c r="E7" s="7">
        <f t="shared" si="1"/>
        <v>30773</v>
      </c>
      <c r="F7" s="8">
        <f>DATE($A$1-36,4,2)</f>
        <v>30408</v>
      </c>
      <c r="G7" s="9" t="s">
        <v>5</v>
      </c>
      <c r="H7" s="10">
        <f>DATE($A$1+1-36,4,1)</f>
        <v>30773</v>
      </c>
      <c r="K7" s="11"/>
      <c r="L7" s="4">
        <v>36</v>
      </c>
      <c r="M7" s="5">
        <f t="shared" si="2"/>
        <v>45384</v>
      </c>
      <c r="N7" s="6" t="s">
        <v>5</v>
      </c>
      <c r="O7" s="7">
        <f t="shared" si="3"/>
        <v>45748</v>
      </c>
      <c r="P7" s="8">
        <f>DATE($K$1+36,4,2)</f>
        <v>45384</v>
      </c>
      <c r="Q7" s="9" t="s">
        <v>5</v>
      </c>
      <c r="R7" s="10">
        <f>DATE($K$1+1+36,4,1)</f>
        <v>45748</v>
      </c>
    </row>
    <row r="8" spans="1:19">
      <c r="A8" s="11"/>
      <c r="B8" s="4">
        <v>35</v>
      </c>
      <c r="C8" s="5">
        <f t="shared" si="0"/>
        <v>30774</v>
      </c>
      <c r="D8" s="6" t="s">
        <v>5</v>
      </c>
      <c r="E8" s="7">
        <f t="shared" si="1"/>
        <v>31138</v>
      </c>
      <c r="F8" s="8">
        <f>DATE($A$1-35,4,2)</f>
        <v>30774</v>
      </c>
      <c r="G8" s="9" t="s">
        <v>5</v>
      </c>
      <c r="H8" s="10">
        <f>DATE($A$1+1-35,4,1)</f>
        <v>31138</v>
      </c>
      <c r="K8" s="11"/>
      <c r="L8" s="4">
        <v>35</v>
      </c>
      <c r="M8" s="5">
        <f t="shared" si="2"/>
        <v>45018</v>
      </c>
      <c r="N8" s="6" t="s">
        <v>5</v>
      </c>
      <c r="O8" s="7">
        <f t="shared" si="3"/>
        <v>45383</v>
      </c>
      <c r="P8" s="8">
        <f>DATE($K$1+35,4,2)</f>
        <v>45018</v>
      </c>
      <c r="Q8" s="9" t="s">
        <v>5</v>
      </c>
      <c r="R8" s="10">
        <f>DATE($K$1+1+35,4,1)</f>
        <v>45383</v>
      </c>
    </row>
    <row r="9" spans="1:19">
      <c r="A9" s="11"/>
      <c r="B9" s="4">
        <v>34</v>
      </c>
      <c r="C9" s="5">
        <f t="shared" si="0"/>
        <v>31139</v>
      </c>
      <c r="D9" s="6" t="s">
        <v>5</v>
      </c>
      <c r="E9" s="7">
        <f t="shared" si="1"/>
        <v>31503</v>
      </c>
      <c r="F9" s="8">
        <f>DATE($A$1-34,4,2)</f>
        <v>31139</v>
      </c>
      <c r="G9" s="9" t="s">
        <v>5</v>
      </c>
      <c r="H9" s="10">
        <f>DATE($A$1+1-34,4,1)</f>
        <v>31503</v>
      </c>
      <c r="K9" s="11"/>
      <c r="L9" s="4">
        <v>34</v>
      </c>
      <c r="M9" s="5">
        <f t="shared" si="2"/>
        <v>44653</v>
      </c>
      <c r="N9" s="6" t="s">
        <v>5</v>
      </c>
      <c r="O9" s="7">
        <f t="shared" si="3"/>
        <v>45017</v>
      </c>
      <c r="P9" s="8">
        <f>DATE($K$1+34,4,2)</f>
        <v>44653</v>
      </c>
      <c r="Q9" s="9" t="s">
        <v>5</v>
      </c>
      <c r="R9" s="10">
        <f>DATE($K$1+1+34,4,1)</f>
        <v>45017</v>
      </c>
    </row>
    <row r="10" spans="1:19">
      <c r="A10" s="12"/>
      <c r="B10" s="4">
        <v>33</v>
      </c>
      <c r="C10" s="5">
        <f t="shared" si="0"/>
        <v>31504</v>
      </c>
      <c r="D10" s="6" t="s">
        <v>5</v>
      </c>
      <c r="E10" s="7">
        <f t="shared" si="1"/>
        <v>31868</v>
      </c>
      <c r="F10" s="8">
        <f>DATE($A$1-33,4,2)</f>
        <v>31504</v>
      </c>
      <c r="G10" s="9" t="s">
        <v>5</v>
      </c>
      <c r="H10" s="10">
        <f>DATE($A$1+1-33,4,1)</f>
        <v>31868</v>
      </c>
      <c r="K10" s="12"/>
      <c r="L10" s="4">
        <v>33</v>
      </c>
      <c r="M10" s="5">
        <f t="shared" si="2"/>
        <v>44288</v>
      </c>
      <c r="N10" s="6" t="s">
        <v>5</v>
      </c>
      <c r="O10" s="7">
        <f t="shared" si="3"/>
        <v>44652</v>
      </c>
      <c r="P10" s="8">
        <f>DATE($K$1+33,4,2)</f>
        <v>44288</v>
      </c>
      <c r="Q10" s="9" t="s">
        <v>5</v>
      </c>
      <c r="R10" s="10">
        <f>DATE($K$1+1+33,4,1)</f>
        <v>44652</v>
      </c>
    </row>
    <row r="11" spans="1:19">
      <c r="A11" s="12"/>
      <c r="B11" s="4">
        <v>32</v>
      </c>
      <c r="C11" s="5">
        <f t="shared" si="0"/>
        <v>31869</v>
      </c>
      <c r="D11" s="6" t="s">
        <v>5</v>
      </c>
      <c r="E11" s="7">
        <f t="shared" si="1"/>
        <v>32234</v>
      </c>
      <c r="F11" s="8">
        <f>DATE($A$1-32,4,2)</f>
        <v>31869</v>
      </c>
      <c r="G11" s="9" t="s">
        <v>5</v>
      </c>
      <c r="H11" s="10">
        <f>DATE($A$1+1-32,4,1)</f>
        <v>32234</v>
      </c>
      <c r="K11" s="12"/>
      <c r="L11" s="4">
        <v>32</v>
      </c>
      <c r="M11" s="5">
        <f t="shared" si="2"/>
        <v>43923</v>
      </c>
      <c r="N11" s="6" t="s">
        <v>5</v>
      </c>
      <c r="O11" s="7">
        <f t="shared" si="3"/>
        <v>44287</v>
      </c>
      <c r="P11" s="8">
        <f>DATE($K$1+32,4,2)</f>
        <v>43923</v>
      </c>
      <c r="Q11" s="9" t="s">
        <v>5</v>
      </c>
      <c r="R11" s="10">
        <f>DATE($K$1+1+32,4,1)</f>
        <v>44287</v>
      </c>
    </row>
    <row r="12" spans="1:19">
      <c r="A12" s="12"/>
      <c r="B12" s="4">
        <v>31</v>
      </c>
      <c r="C12" s="5">
        <f t="shared" si="0"/>
        <v>32235</v>
      </c>
      <c r="D12" s="6" t="s">
        <v>5</v>
      </c>
      <c r="E12" s="7">
        <f t="shared" si="1"/>
        <v>32599</v>
      </c>
      <c r="F12" s="8">
        <f>DATE($A$1-31,4,2)</f>
        <v>32235</v>
      </c>
      <c r="G12" s="9" t="s">
        <v>5</v>
      </c>
      <c r="H12" s="10">
        <f>DATE($A$1+1-31,4,1)</f>
        <v>32599</v>
      </c>
      <c r="K12" s="12"/>
      <c r="L12" s="4">
        <v>31</v>
      </c>
      <c r="M12" s="5">
        <f t="shared" si="2"/>
        <v>43557</v>
      </c>
      <c r="N12" s="6" t="s">
        <v>5</v>
      </c>
      <c r="O12" s="7">
        <f t="shared" si="3"/>
        <v>43922</v>
      </c>
      <c r="P12" s="8">
        <f>DATE($K$1+31,4,2)</f>
        <v>43557</v>
      </c>
      <c r="Q12" s="9" t="s">
        <v>5</v>
      </c>
      <c r="R12" s="10">
        <f>DATE($K$1+1+31,4,1)</f>
        <v>43922</v>
      </c>
    </row>
    <row r="13" spans="1:19">
      <c r="A13" s="12"/>
      <c r="B13" s="4">
        <v>30</v>
      </c>
      <c r="C13" s="5">
        <f t="shared" si="0"/>
        <v>32600</v>
      </c>
      <c r="D13" s="6" t="s">
        <v>5</v>
      </c>
      <c r="E13" s="7">
        <f t="shared" si="1"/>
        <v>32964</v>
      </c>
      <c r="F13" s="8">
        <f>DATE($A$1-30,4,2)</f>
        <v>32600</v>
      </c>
      <c r="G13" s="9" t="s">
        <v>5</v>
      </c>
      <c r="H13" s="10">
        <f>DATE($A$1+1-30,4,1)</f>
        <v>32964</v>
      </c>
      <c r="K13" s="12"/>
      <c r="L13" s="4">
        <v>30</v>
      </c>
      <c r="M13" s="5">
        <f t="shared" si="2"/>
        <v>43192</v>
      </c>
      <c r="N13" s="6" t="s">
        <v>5</v>
      </c>
      <c r="O13" s="7">
        <f t="shared" si="3"/>
        <v>43556</v>
      </c>
      <c r="P13" s="8">
        <f>DATE($K$1+30,4,2)</f>
        <v>43192</v>
      </c>
      <c r="Q13" s="9" t="s">
        <v>5</v>
      </c>
      <c r="R13" s="10">
        <f>DATE($K$1+1+30,4,1)</f>
        <v>43556</v>
      </c>
    </row>
    <row r="14" spans="1:19">
      <c r="A14" s="12"/>
      <c r="B14" s="4">
        <v>29</v>
      </c>
      <c r="C14" s="5">
        <f t="shared" si="0"/>
        <v>32965</v>
      </c>
      <c r="D14" s="6" t="s">
        <v>5</v>
      </c>
      <c r="E14" s="7">
        <f t="shared" si="1"/>
        <v>33329</v>
      </c>
      <c r="F14" s="8">
        <f>DATE($A$1-29,4,2)</f>
        <v>32965</v>
      </c>
      <c r="G14" s="9" t="s">
        <v>5</v>
      </c>
      <c r="H14" s="10">
        <f>DATE($A$1+1-29,4,1)</f>
        <v>33329</v>
      </c>
      <c r="K14" s="12"/>
      <c r="L14" s="4">
        <v>29</v>
      </c>
      <c r="M14" s="5">
        <f t="shared" si="2"/>
        <v>42827</v>
      </c>
      <c r="N14" s="6" t="s">
        <v>5</v>
      </c>
      <c r="O14" s="7">
        <f t="shared" si="3"/>
        <v>43191</v>
      </c>
      <c r="P14" s="8">
        <f>DATE($K$1+29,4,2)</f>
        <v>42827</v>
      </c>
      <c r="Q14" s="9" t="s">
        <v>5</v>
      </c>
      <c r="R14" s="10">
        <f>DATE($K$1+1+29,4,1)</f>
        <v>43191</v>
      </c>
    </row>
    <row r="15" spans="1:19">
      <c r="A15" s="12"/>
      <c r="B15" s="4">
        <v>28</v>
      </c>
      <c r="C15" s="5">
        <f t="shared" si="0"/>
        <v>33330</v>
      </c>
      <c r="D15" s="6" t="s">
        <v>5</v>
      </c>
      <c r="E15" s="7">
        <f t="shared" si="1"/>
        <v>33695</v>
      </c>
      <c r="F15" s="8">
        <f>DATE($A$1-28,4,2)</f>
        <v>33330</v>
      </c>
      <c r="G15" s="9" t="s">
        <v>5</v>
      </c>
      <c r="H15" s="10">
        <f>DATE($A$1+1-28,4,1)</f>
        <v>33695</v>
      </c>
      <c r="K15" s="12"/>
      <c r="L15" s="4">
        <v>28</v>
      </c>
      <c r="M15" s="5">
        <f t="shared" si="2"/>
        <v>42462</v>
      </c>
      <c r="N15" s="6" t="s">
        <v>5</v>
      </c>
      <c r="O15" s="7">
        <f t="shared" si="3"/>
        <v>42826</v>
      </c>
      <c r="P15" s="8">
        <f>DATE($K$1+28,4,2)</f>
        <v>42462</v>
      </c>
      <c r="Q15" s="9" t="s">
        <v>5</v>
      </c>
      <c r="R15" s="10">
        <f>DATE($K$1+1+28,4,1)</f>
        <v>42826</v>
      </c>
    </row>
    <row r="16" spans="1:19">
      <c r="A16" s="13"/>
      <c r="B16" s="4">
        <v>27</v>
      </c>
      <c r="C16" s="5">
        <f>F16</f>
        <v>33696</v>
      </c>
      <c r="D16" s="6" t="s">
        <v>5</v>
      </c>
      <c r="E16" s="7">
        <f t="shared" si="1"/>
        <v>34060</v>
      </c>
      <c r="F16" s="8">
        <f>DATE($A$1-27,4,2)</f>
        <v>33696</v>
      </c>
      <c r="G16" s="9" t="s">
        <v>5</v>
      </c>
      <c r="H16" s="10">
        <f>DATE($A$1+1-27,4,1)</f>
        <v>34060</v>
      </c>
      <c r="K16" s="13"/>
      <c r="L16" s="4">
        <v>27</v>
      </c>
      <c r="M16" s="5">
        <f t="shared" si="2"/>
        <v>42096</v>
      </c>
      <c r="N16" s="6" t="s">
        <v>5</v>
      </c>
      <c r="O16" s="7">
        <f t="shared" si="3"/>
        <v>42461</v>
      </c>
      <c r="P16" s="8">
        <f>DATE($K$1+27,4,2)</f>
        <v>42096</v>
      </c>
      <c r="Q16" s="9" t="s">
        <v>5</v>
      </c>
      <c r="R16" s="10">
        <f>DATE($K$1+1+27,4,1)</f>
        <v>42461</v>
      </c>
    </row>
    <row r="17" spans="1:18">
      <c r="A17" s="13"/>
      <c r="B17" s="4">
        <v>26</v>
      </c>
      <c r="C17" s="5">
        <f t="shared" ref="C17:C43" si="4">F17</f>
        <v>34061</v>
      </c>
      <c r="D17" s="6" t="s">
        <v>5</v>
      </c>
      <c r="E17" s="7">
        <f t="shared" si="1"/>
        <v>34425</v>
      </c>
      <c r="F17" s="8">
        <f>DATE($A$1-26,4,2)</f>
        <v>34061</v>
      </c>
      <c r="G17" s="9" t="s">
        <v>5</v>
      </c>
      <c r="H17" s="10">
        <f>DATE($A$1+1-26,4,1)</f>
        <v>34425</v>
      </c>
      <c r="K17" s="13"/>
      <c r="L17" s="4">
        <v>26</v>
      </c>
      <c r="M17" s="5">
        <f t="shared" si="2"/>
        <v>41731</v>
      </c>
      <c r="N17" s="6" t="s">
        <v>5</v>
      </c>
      <c r="O17" s="7">
        <f t="shared" si="3"/>
        <v>42095</v>
      </c>
      <c r="P17" s="8">
        <f>DATE(K1+26,4,2)</f>
        <v>41731</v>
      </c>
      <c r="Q17" s="9" t="s">
        <v>5</v>
      </c>
      <c r="R17" s="10">
        <f>DATE(K1+1+26,4,1)</f>
        <v>42095</v>
      </c>
    </row>
    <row r="18" spans="1:18">
      <c r="A18" s="13"/>
      <c r="B18" s="4">
        <v>25</v>
      </c>
      <c r="C18" s="5">
        <f t="shared" si="4"/>
        <v>34426</v>
      </c>
      <c r="D18" s="6" t="s">
        <v>5</v>
      </c>
      <c r="E18" s="7">
        <f t="shared" si="1"/>
        <v>34790</v>
      </c>
      <c r="F18" s="8">
        <f>DATE($A$1-25,4,2)</f>
        <v>34426</v>
      </c>
      <c r="G18" s="9" t="s">
        <v>5</v>
      </c>
      <c r="H18" s="10">
        <f>DATE($A$1+1-25,4,1)</f>
        <v>34790</v>
      </c>
      <c r="K18" s="13"/>
      <c r="L18" s="4">
        <v>25</v>
      </c>
      <c r="M18" s="5">
        <f t="shared" si="2"/>
        <v>41366</v>
      </c>
      <c r="N18" s="6" t="s">
        <v>5</v>
      </c>
      <c r="O18" s="7">
        <f t="shared" si="3"/>
        <v>41730</v>
      </c>
      <c r="P18" s="8">
        <f>DATE(K1+25,4,2)</f>
        <v>41366</v>
      </c>
      <c r="Q18" s="9" t="s">
        <v>5</v>
      </c>
      <c r="R18" s="10">
        <f>DATE(K1+1+25,4,1)</f>
        <v>41730</v>
      </c>
    </row>
    <row r="19" spans="1:18">
      <c r="A19" s="13"/>
      <c r="B19" s="4">
        <v>24</v>
      </c>
      <c r="C19" s="5">
        <f t="shared" si="4"/>
        <v>34791</v>
      </c>
      <c r="D19" s="6" t="s">
        <v>5</v>
      </c>
      <c r="E19" s="7">
        <f t="shared" si="1"/>
        <v>35156</v>
      </c>
      <c r="F19" s="8">
        <f>DATE($A$1-24,4,2)</f>
        <v>34791</v>
      </c>
      <c r="G19" s="9" t="s">
        <v>5</v>
      </c>
      <c r="H19" s="10">
        <f>DATE($A$1+1-24,4,1)</f>
        <v>35156</v>
      </c>
      <c r="K19" s="13"/>
      <c r="L19" s="4">
        <v>24</v>
      </c>
      <c r="M19" s="5">
        <f t="shared" si="2"/>
        <v>41001</v>
      </c>
      <c r="N19" s="6" t="s">
        <v>5</v>
      </c>
      <c r="O19" s="7">
        <f t="shared" si="3"/>
        <v>41365</v>
      </c>
      <c r="P19" s="8">
        <f>DATE(K1+24,4,2)</f>
        <v>41001</v>
      </c>
      <c r="Q19" s="9" t="s">
        <v>5</v>
      </c>
      <c r="R19" s="10">
        <f>DATE(K1+1+24,4,1)</f>
        <v>41365</v>
      </c>
    </row>
    <row r="20" spans="1:18">
      <c r="A20" s="13"/>
      <c r="B20" s="4">
        <v>23</v>
      </c>
      <c r="C20" s="5">
        <f t="shared" si="4"/>
        <v>35157</v>
      </c>
      <c r="D20" s="6" t="s">
        <v>5</v>
      </c>
      <c r="E20" s="7">
        <f t="shared" si="1"/>
        <v>35521</v>
      </c>
      <c r="F20" s="8">
        <f>DATE($A$1-23,4,2)</f>
        <v>35157</v>
      </c>
      <c r="G20" s="9" t="s">
        <v>5</v>
      </c>
      <c r="H20" s="10">
        <f>DATE($A$1+1-23,4,1)</f>
        <v>35521</v>
      </c>
      <c r="K20" s="13"/>
      <c r="L20" s="4">
        <v>23</v>
      </c>
      <c r="M20" s="5">
        <f t="shared" si="2"/>
        <v>40635</v>
      </c>
      <c r="N20" s="6" t="s">
        <v>5</v>
      </c>
      <c r="O20" s="7">
        <f t="shared" si="3"/>
        <v>41000</v>
      </c>
      <c r="P20" s="8">
        <f>DATE(K1+23,4,2)</f>
        <v>40635</v>
      </c>
      <c r="Q20" s="9" t="s">
        <v>5</v>
      </c>
      <c r="R20" s="10">
        <f>DATE(K1+1+23,4,1)</f>
        <v>41000</v>
      </c>
    </row>
    <row r="21" spans="1:18">
      <c r="A21" s="13" t="s">
        <v>6</v>
      </c>
      <c r="B21" s="4">
        <v>22</v>
      </c>
      <c r="C21" s="5">
        <f t="shared" si="4"/>
        <v>35522</v>
      </c>
      <c r="D21" s="6" t="s">
        <v>5</v>
      </c>
      <c r="E21" s="7">
        <f t="shared" si="1"/>
        <v>35886</v>
      </c>
      <c r="F21" s="8">
        <f>DATE($A$1-22,4,2)</f>
        <v>35522</v>
      </c>
      <c r="G21" s="9" t="s">
        <v>5</v>
      </c>
      <c r="H21" s="10">
        <f>DATE($A$1+1-22,4,1)</f>
        <v>35886</v>
      </c>
      <c r="K21" s="13" t="s">
        <v>6</v>
      </c>
      <c r="L21" s="4">
        <v>22</v>
      </c>
      <c r="M21" s="5">
        <f t="shared" si="2"/>
        <v>40270</v>
      </c>
      <c r="N21" s="6" t="s">
        <v>5</v>
      </c>
      <c r="O21" s="7">
        <f t="shared" si="3"/>
        <v>40634</v>
      </c>
      <c r="P21" s="8">
        <f>DATE(K1+22,4,2)</f>
        <v>40270</v>
      </c>
      <c r="Q21" s="9" t="s">
        <v>5</v>
      </c>
      <c r="R21" s="10">
        <f>DATE(K1+1+22,4,1)</f>
        <v>40634</v>
      </c>
    </row>
    <row r="22" spans="1:18">
      <c r="A22" s="13" t="s">
        <v>7</v>
      </c>
      <c r="B22" s="4">
        <v>21</v>
      </c>
      <c r="C22" s="5">
        <f t="shared" si="4"/>
        <v>35887</v>
      </c>
      <c r="D22" s="6" t="s">
        <v>5</v>
      </c>
      <c r="E22" s="7">
        <f t="shared" si="1"/>
        <v>36251</v>
      </c>
      <c r="F22" s="8">
        <f>DATE($A$1-21,4,2)</f>
        <v>35887</v>
      </c>
      <c r="G22" s="9" t="s">
        <v>5</v>
      </c>
      <c r="H22" s="10">
        <f>DATE($A$1+1-21,4,1)</f>
        <v>36251</v>
      </c>
      <c r="K22" s="13" t="s">
        <v>7</v>
      </c>
      <c r="L22" s="4">
        <v>21</v>
      </c>
      <c r="M22" s="5">
        <f t="shared" si="2"/>
        <v>39905</v>
      </c>
      <c r="N22" s="6" t="s">
        <v>5</v>
      </c>
      <c r="O22" s="7">
        <f t="shared" si="3"/>
        <v>40269</v>
      </c>
      <c r="P22" s="8">
        <f>DATE(K1+21,4,2)</f>
        <v>39905</v>
      </c>
      <c r="Q22" s="9" t="s">
        <v>5</v>
      </c>
      <c r="R22" s="10">
        <f>DATE(K1+1+21,4,1)</f>
        <v>40269</v>
      </c>
    </row>
    <row r="23" spans="1:18">
      <c r="A23" s="14" t="s">
        <v>8</v>
      </c>
      <c r="B23" s="15">
        <v>20</v>
      </c>
      <c r="C23" s="16">
        <f t="shared" si="4"/>
        <v>36252</v>
      </c>
      <c r="D23" s="17" t="s">
        <v>5</v>
      </c>
      <c r="E23" s="18">
        <f t="shared" si="1"/>
        <v>36617</v>
      </c>
      <c r="F23" s="19">
        <f>DATE($A$1-20,4,2)</f>
        <v>36252</v>
      </c>
      <c r="G23" s="20" t="s">
        <v>5</v>
      </c>
      <c r="H23" s="21">
        <f>DATE($A$1+1-20,4,1)</f>
        <v>36617</v>
      </c>
      <c r="K23" s="14" t="s">
        <v>8</v>
      </c>
      <c r="L23" s="15">
        <v>20</v>
      </c>
      <c r="M23" s="16">
        <f t="shared" si="2"/>
        <v>39540</v>
      </c>
      <c r="N23" s="17" t="s">
        <v>5</v>
      </c>
      <c r="O23" s="18">
        <f t="shared" si="3"/>
        <v>39904</v>
      </c>
      <c r="P23" s="19">
        <f>DATE(K1+20,4,2)</f>
        <v>39540</v>
      </c>
      <c r="Q23" s="20" t="s">
        <v>5</v>
      </c>
      <c r="R23" s="21">
        <f>DATE(K1+1+20,4,1)</f>
        <v>39904</v>
      </c>
    </row>
    <row r="24" spans="1:18">
      <c r="A24" s="13" t="s">
        <v>9</v>
      </c>
      <c r="B24" s="4">
        <v>19</v>
      </c>
      <c r="C24" s="5">
        <f t="shared" si="4"/>
        <v>36618</v>
      </c>
      <c r="D24" s="6" t="s">
        <v>5</v>
      </c>
      <c r="E24" s="7">
        <f t="shared" si="1"/>
        <v>36982</v>
      </c>
      <c r="F24" s="8">
        <f>DATE($A$1-19,4,2)</f>
        <v>36618</v>
      </c>
      <c r="G24" s="9" t="s">
        <v>5</v>
      </c>
      <c r="H24" s="10">
        <f>DATE($A$1+1-19,4,1)</f>
        <v>36982</v>
      </c>
      <c r="K24" s="13" t="s">
        <v>9</v>
      </c>
      <c r="L24" s="4">
        <v>19</v>
      </c>
      <c r="M24" s="5">
        <f t="shared" si="2"/>
        <v>39174</v>
      </c>
      <c r="N24" s="6" t="s">
        <v>5</v>
      </c>
      <c r="O24" s="7">
        <f t="shared" si="3"/>
        <v>39539</v>
      </c>
      <c r="P24" s="8">
        <f>DATE(K1+19,4,2)</f>
        <v>39174</v>
      </c>
      <c r="Q24" s="9" t="s">
        <v>5</v>
      </c>
      <c r="R24" s="10">
        <f>DATE(K1+1+19,4,1)</f>
        <v>39539</v>
      </c>
    </row>
    <row r="25" spans="1:18">
      <c r="A25" s="13" t="s">
        <v>10</v>
      </c>
      <c r="B25" s="4">
        <v>18</v>
      </c>
      <c r="C25" s="5">
        <f t="shared" si="4"/>
        <v>36983</v>
      </c>
      <c r="D25" s="6" t="s">
        <v>5</v>
      </c>
      <c r="E25" s="7">
        <f t="shared" si="1"/>
        <v>37347</v>
      </c>
      <c r="F25" s="8">
        <f>DATE(A1-18,4,2)</f>
        <v>36983</v>
      </c>
      <c r="G25" s="9" t="s">
        <v>5</v>
      </c>
      <c r="H25" s="10">
        <f>DATE(A1+1-18,4,1)</f>
        <v>37347</v>
      </c>
      <c r="K25" s="13" t="s">
        <v>10</v>
      </c>
      <c r="L25" s="4">
        <v>18</v>
      </c>
      <c r="M25" s="5">
        <f t="shared" si="2"/>
        <v>38809</v>
      </c>
      <c r="N25" s="6" t="s">
        <v>5</v>
      </c>
      <c r="O25" s="7">
        <f t="shared" si="3"/>
        <v>39173</v>
      </c>
      <c r="P25" s="8">
        <f>DATE(K1+18,4,2)</f>
        <v>38809</v>
      </c>
      <c r="Q25" s="9" t="s">
        <v>5</v>
      </c>
      <c r="R25" s="10">
        <f>DATE(K1+1+18,4,1)</f>
        <v>39173</v>
      </c>
    </row>
    <row r="26" spans="1:18">
      <c r="A26" s="22" t="s">
        <v>11</v>
      </c>
      <c r="B26" s="23">
        <v>17</v>
      </c>
      <c r="C26" s="24">
        <f t="shared" si="4"/>
        <v>37348</v>
      </c>
      <c r="D26" s="25" t="s">
        <v>5</v>
      </c>
      <c r="E26" s="26">
        <f t="shared" si="1"/>
        <v>37712</v>
      </c>
      <c r="F26" s="27">
        <f>DATE(A1-17,4,2)</f>
        <v>37348</v>
      </c>
      <c r="G26" s="28" t="s">
        <v>5</v>
      </c>
      <c r="H26" s="29">
        <f>DATE(A1+1-17,4,1)</f>
        <v>37712</v>
      </c>
      <c r="K26" s="22" t="s">
        <v>11</v>
      </c>
      <c r="L26" s="23">
        <v>17</v>
      </c>
      <c r="M26" s="24">
        <f t="shared" si="2"/>
        <v>38444</v>
      </c>
      <c r="N26" s="25" t="s">
        <v>5</v>
      </c>
      <c r="O26" s="26">
        <f t="shared" si="3"/>
        <v>38808</v>
      </c>
      <c r="P26" s="27">
        <f>DATE(K1+17,4,2)</f>
        <v>38444</v>
      </c>
      <c r="Q26" s="28" t="s">
        <v>5</v>
      </c>
      <c r="R26" s="29">
        <f>DATE(K1+1+17,4,1)</f>
        <v>38808</v>
      </c>
    </row>
    <row r="27" spans="1:18">
      <c r="A27" s="30" t="s">
        <v>12</v>
      </c>
      <c r="B27" s="31">
        <v>16</v>
      </c>
      <c r="C27" s="24">
        <f t="shared" si="4"/>
        <v>37713</v>
      </c>
      <c r="D27" s="25" t="s">
        <v>5</v>
      </c>
      <c r="E27" s="26">
        <f t="shared" si="1"/>
        <v>38078</v>
      </c>
      <c r="F27" s="32">
        <f>DATE(A1-16,4,2)</f>
        <v>37713</v>
      </c>
      <c r="G27" s="33" t="s">
        <v>5</v>
      </c>
      <c r="H27" s="34">
        <f>DATE(A1+1-16,4,1)</f>
        <v>38078</v>
      </c>
      <c r="K27" s="30" t="s">
        <v>12</v>
      </c>
      <c r="L27" s="31">
        <v>16</v>
      </c>
      <c r="M27" s="24">
        <f t="shared" si="2"/>
        <v>38079</v>
      </c>
      <c r="N27" s="25" t="s">
        <v>5</v>
      </c>
      <c r="O27" s="26">
        <f t="shared" si="3"/>
        <v>38443</v>
      </c>
      <c r="P27" s="32">
        <f>DATE(K1+16,4,2)</f>
        <v>38079</v>
      </c>
      <c r="Q27" s="33" t="s">
        <v>5</v>
      </c>
      <c r="R27" s="34">
        <f>DATE(K1+1+16,4,1)</f>
        <v>38443</v>
      </c>
    </row>
    <row r="28" spans="1:18">
      <c r="A28" s="22" t="s">
        <v>13</v>
      </c>
      <c r="B28" s="23">
        <v>15</v>
      </c>
      <c r="C28" s="24">
        <f t="shared" si="4"/>
        <v>38079</v>
      </c>
      <c r="D28" s="35" t="s">
        <v>5</v>
      </c>
      <c r="E28" s="26">
        <f t="shared" si="1"/>
        <v>38443</v>
      </c>
      <c r="F28" s="27">
        <f>DATE(A1-15,4,2)</f>
        <v>38079</v>
      </c>
      <c r="G28" s="28" t="s">
        <v>5</v>
      </c>
      <c r="H28" s="29">
        <f>DATE(A1+1-15,4,1)</f>
        <v>38443</v>
      </c>
      <c r="K28" s="22" t="s">
        <v>13</v>
      </c>
      <c r="L28" s="23">
        <v>15</v>
      </c>
      <c r="M28" s="24">
        <f t="shared" si="2"/>
        <v>37713</v>
      </c>
      <c r="N28" s="35" t="s">
        <v>5</v>
      </c>
      <c r="O28" s="26">
        <f t="shared" si="3"/>
        <v>38078</v>
      </c>
      <c r="P28" s="27">
        <f>DATE(K1+15,4,2)</f>
        <v>37713</v>
      </c>
      <c r="Q28" s="28" t="s">
        <v>5</v>
      </c>
      <c r="R28" s="29">
        <f>DATE(K1+1+15,4,1)</f>
        <v>38078</v>
      </c>
    </row>
    <row r="29" spans="1:18">
      <c r="A29" s="22" t="s">
        <v>14</v>
      </c>
      <c r="B29" s="23">
        <v>14</v>
      </c>
      <c r="C29" s="24">
        <f t="shared" si="4"/>
        <v>38444</v>
      </c>
      <c r="D29" s="35" t="s">
        <v>5</v>
      </c>
      <c r="E29" s="26">
        <f t="shared" si="1"/>
        <v>38808</v>
      </c>
      <c r="F29" s="27">
        <f>DATE(A1-14,4,2)</f>
        <v>38444</v>
      </c>
      <c r="G29" s="28" t="s">
        <v>5</v>
      </c>
      <c r="H29" s="29">
        <f>DATE(A1+1-14,4,1)</f>
        <v>38808</v>
      </c>
      <c r="K29" s="22" t="s">
        <v>14</v>
      </c>
      <c r="L29" s="23">
        <v>14</v>
      </c>
      <c r="M29" s="24">
        <f t="shared" si="2"/>
        <v>37348</v>
      </c>
      <c r="N29" s="35" t="s">
        <v>5</v>
      </c>
      <c r="O29" s="26">
        <f t="shared" si="3"/>
        <v>37712</v>
      </c>
      <c r="P29" s="27">
        <f>DATE(K1+14,4,2)</f>
        <v>37348</v>
      </c>
      <c r="Q29" s="28" t="s">
        <v>5</v>
      </c>
      <c r="R29" s="29">
        <f>DATE(K1+1+14,4,1)</f>
        <v>37712</v>
      </c>
    </row>
    <row r="30" spans="1:18">
      <c r="A30" s="22" t="s">
        <v>15</v>
      </c>
      <c r="B30" s="23">
        <v>13</v>
      </c>
      <c r="C30" s="24">
        <f t="shared" si="4"/>
        <v>38809</v>
      </c>
      <c r="D30" s="35" t="s">
        <v>5</v>
      </c>
      <c r="E30" s="26">
        <f t="shared" si="1"/>
        <v>39173</v>
      </c>
      <c r="F30" s="27">
        <f>DATE(A1-13,4,2)</f>
        <v>38809</v>
      </c>
      <c r="G30" s="28" t="s">
        <v>5</v>
      </c>
      <c r="H30" s="29">
        <f>DATE(A1+1-13,4,1)</f>
        <v>39173</v>
      </c>
      <c r="K30" s="22" t="s">
        <v>15</v>
      </c>
      <c r="L30" s="23">
        <v>13</v>
      </c>
      <c r="M30" s="24">
        <f t="shared" si="2"/>
        <v>36983</v>
      </c>
      <c r="N30" s="35" t="s">
        <v>5</v>
      </c>
      <c r="O30" s="26">
        <f t="shared" si="3"/>
        <v>37347</v>
      </c>
      <c r="P30" s="27">
        <f>DATE(K1+13,4,2)</f>
        <v>36983</v>
      </c>
      <c r="Q30" s="28" t="s">
        <v>5</v>
      </c>
      <c r="R30" s="29">
        <f>DATE(K1+1+13,4,1)</f>
        <v>37347</v>
      </c>
    </row>
    <row r="31" spans="1:18">
      <c r="A31" s="22" t="s">
        <v>16</v>
      </c>
      <c r="B31" s="23">
        <v>12</v>
      </c>
      <c r="C31" s="24">
        <f t="shared" si="4"/>
        <v>39174</v>
      </c>
      <c r="D31" s="35" t="s">
        <v>5</v>
      </c>
      <c r="E31" s="26">
        <f t="shared" si="1"/>
        <v>39539</v>
      </c>
      <c r="F31" s="27">
        <f>DATE(A1-12,4,2)</f>
        <v>39174</v>
      </c>
      <c r="G31" s="28" t="s">
        <v>5</v>
      </c>
      <c r="H31" s="29">
        <f>DATE(A1+1-12,4,1)</f>
        <v>39539</v>
      </c>
      <c r="K31" s="22" t="s">
        <v>16</v>
      </c>
      <c r="L31" s="23">
        <v>12</v>
      </c>
      <c r="M31" s="24">
        <f t="shared" si="2"/>
        <v>36618</v>
      </c>
      <c r="N31" s="35" t="s">
        <v>5</v>
      </c>
      <c r="O31" s="26">
        <f t="shared" si="3"/>
        <v>36982</v>
      </c>
      <c r="P31" s="27">
        <f>DATE(K1+12,4,2)</f>
        <v>36618</v>
      </c>
      <c r="Q31" s="28" t="s">
        <v>5</v>
      </c>
      <c r="R31" s="29">
        <f>DATE(K1+1+12,4,1)</f>
        <v>36982</v>
      </c>
    </row>
    <row r="32" spans="1:18">
      <c r="A32" s="22" t="s">
        <v>17</v>
      </c>
      <c r="B32" s="23">
        <v>11</v>
      </c>
      <c r="C32" s="24">
        <f t="shared" si="4"/>
        <v>39540</v>
      </c>
      <c r="D32" s="35" t="s">
        <v>5</v>
      </c>
      <c r="E32" s="26">
        <f t="shared" si="1"/>
        <v>39904</v>
      </c>
      <c r="F32" s="27">
        <f>DATE(A1-11,4,2)</f>
        <v>39540</v>
      </c>
      <c r="G32" s="28" t="s">
        <v>5</v>
      </c>
      <c r="H32" s="29">
        <f>DATE(A1+1-11,4,1)</f>
        <v>39904</v>
      </c>
      <c r="K32" s="22" t="s">
        <v>17</v>
      </c>
      <c r="L32" s="23">
        <v>11</v>
      </c>
      <c r="M32" s="24">
        <f t="shared" si="2"/>
        <v>36252</v>
      </c>
      <c r="N32" s="35" t="s">
        <v>5</v>
      </c>
      <c r="O32" s="26">
        <f t="shared" si="3"/>
        <v>36617</v>
      </c>
      <c r="P32" s="27">
        <f>DATE(K1+11,4,2)</f>
        <v>36252</v>
      </c>
      <c r="Q32" s="28" t="s">
        <v>5</v>
      </c>
      <c r="R32" s="29">
        <f>DATE(K1+1+11,4,1)</f>
        <v>36617</v>
      </c>
    </row>
    <row r="33" spans="1:18">
      <c r="A33" s="22" t="s">
        <v>18</v>
      </c>
      <c r="B33" s="23">
        <v>10</v>
      </c>
      <c r="C33" s="24">
        <f t="shared" si="4"/>
        <v>39905</v>
      </c>
      <c r="D33" s="35" t="s">
        <v>5</v>
      </c>
      <c r="E33" s="26">
        <f t="shared" si="1"/>
        <v>40269</v>
      </c>
      <c r="F33" s="27">
        <f>DATE(A1-10,4,2)</f>
        <v>39905</v>
      </c>
      <c r="G33" s="28" t="s">
        <v>5</v>
      </c>
      <c r="H33" s="29">
        <f>DATE(A1+1-10,4,1)</f>
        <v>40269</v>
      </c>
      <c r="K33" s="22" t="s">
        <v>18</v>
      </c>
      <c r="L33" s="23">
        <v>10</v>
      </c>
      <c r="M33" s="24">
        <f t="shared" si="2"/>
        <v>35887</v>
      </c>
      <c r="N33" s="35" t="s">
        <v>5</v>
      </c>
      <c r="O33" s="26">
        <f t="shared" si="3"/>
        <v>36251</v>
      </c>
      <c r="P33" s="27">
        <f>DATE(K1+10,4,2)</f>
        <v>35887</v>
      </c>
      <c r="Q33" s="28" t="s">
        <v>5</v>
      </c>
      <c r="R33" s="29">
        <f>DATE(K1+1+10,4,1)</f>
        <v>36251</v>
      </c>
    </row>
    <row r="34" spans="1:18">
      <c r="A34" s="22" t="s">
        <v>19</v>
      </c>
      <c r="B34" s="23">
        <v>9</v>
      </c>
      <c r="C34" s="24">
        <f t="shared" si="4"/>
        <v>40270</v>
      </c>
      <c r="D34" s="35" t="s">
        <v>5</v>
      </c>
      <c r="E34" s="26">
        <f t="shared" si="1"/>
        <v>40634</v>
      </c>
      <c r="F34" s="27">
        <f>DATE(A1-9,4,2)</f>
        <v>40270</v>
      </c>
      <c r="G34" s="28" t="s">
        <v>5</v>
      </c>
      <c r="H34" s="29">
        <f>DATE(A1+1-9,4,1)</f>
        <v>40634</v>
      </c>
      <c r="K34" s="22" t="s">
        <v>19</v>
      </c>
      <c r="L34" s="23">
        <v>9</v>
      </c>
      <c r="M34" s="24">
        <f t="shared" si="2"/>
        <v>35522</v>
      </c>
      <c r="N34" s="35" t="s">
        <v>5</v>
      </c>
      <c r="O34" s="26">
        <f t="shared" si="3"/>
        <v>35886</v>
      </c>
      <c r="P34" s="27">
        <f>DATE(K1+9,4,2)</f>
        <v>35522</v>
      </c>
      <c r="Q34" s="28" t="s">
        <v>5</v>
      </c>
      <c r="R34" s="29">
        <f>DATE(K1+1+9,4,1)</f>
        <v>35886</v>
      </c>
    </row>
    <row r="35" spans="1:18">
      <c r="A35" s="22" t="s">
        <v>20</v>
      </c>
      <c r="B35" s="23">
        <v>8</v>
      </c>
      <c r="C35" s="24">
        <f t="shared" si="4"/>
        <v>40635</v>
      </c>
      <c r="D35" s="35" t="s">
        <v>5</v>
      </c>
      <c r="E35" s="26">
        <f t="shared" si="1"/>
        <v>41000</v>
      </c>
      <c r="F35" s="27">
        <f>DATE(A1-8,4,2)</f>
        <v>40635</v>
      </c>
      <c r="G35" s="28" t="s">
        <v>5</v>
      </c>
      <c r="H35" s="29">
        <f>DATE(A1+1-8,4,1)</f>
        <v>41000</v>
      </c>
      <c r="K35" s="22" t="s">
        <v>20</v>
      </c>
      <c r="L35" s="23">
        <v>8</v>
      </c>
      <c r="M35" s="24">
        <f t="shared" si="2"/>
        <v>35157</v>
      </c>
      <c r="N35" s="35" t="s">
        <v>5</v>
      </c>
      <c r="O35" s="26">
        <f t="shared" si="3"/>
        <v>35521</v>
      </c>
      <c r="P35" s="27">
        <f>DATE(K1+8,4,2)</f>
        <v>35157</v>
      </c>
      <c r="Q35" s="28" t="s">
        <v>5</v>
      </c>
      <c r="R35" s="29">
        <f>DATE(K1+1+8,4,1)</f>
        <v>35521</v>
      </c>
    </row>
    <row r="36" spans="1:18">
      <c r="A36" s="22" t="s">
        <v>21</v>
      </c>
      <c r="B36" s="23">
        <v>7</v>
      </c>
      <c r="C36" s="24">
        <f t="shared" si="4"/>
        <v>41001</v>
      </c>
      <c r="D36" s="35" t="s">
        <v>5</v>
      </c>
      <c r="E36" s="26">
        <f t="shared" si="1"/>
        <v>41365</v>
      </c>
      <c r="F36" s="27">
        <f>DATE(A1-7,4,2)</f>
        <v>41001</v>
      </c>
      <c r="G36" s="28" t="s">
        <v>5</v>
      </c>
      <c r="H36" s="29">
        <f>DATE(A1+1-7,4,1)</f>
        <v>41365</v>
      </c>
      <c r="K36" s="22" t="s">
        <v>21</v>
      </c>
      <c r="L36" s="23">
        <v>7</v>
      </c>
      <c r="M36" s="24">
        <f t="shared" si="2"/>
        <v>34791</v>
      </c>
      <c r="N36" s="35" t="s">
        <v>5</v>
      </c>
      <c r="O36" s="26">
        <f t="shared" si="3"/>
        <v>35156</v>
      </c>
      <c r="P36" s="27">
        <f>DATE(K1+7,4,2)</f>
        <v>34791</v>
      </c>
      <c r="Q36" s="28" t="s">
        <v>5</v>
      </c>
      <c r="R36" s="29">
        <f>DATE(K1+1+7,4,1)</f>
        <v>35156</v>
      </c>
    </row>
    <row r="37" spans="1:18">
      <c r="A37" s="22" t="s">
        <v>22</v>
      </c>
      <c r="B37" s="23">
        <v>6</v>
      </c>
      <c r="C37" s="24">
        <f t="shared" si="4"/>
        <v>41366</v>
      </c>
      <c r="D37" s="35" t="s">
        <v>5</v>
      </c>
      <c r="E37" s="26">
        <f t="shared" si="1"/>
        <v>41730</v>
      </c>
      <c r="F37" s="27">
        <f>DATE(A1-6,4,2)</f>
        <v>41366</v>
      </c>
      <c r="G37" s="28" t="s">
        <v>5</v>
      </c>
      <c r="H37" s="29">
        <f>DATE(A1+1-6,4,1)</f>
        <v>41730</v>
      </c>
      <c r="K37" s="36" t="s">
        <v>22</v>
      </c>
      <c r="L37" s="23">
        <v>6</v>
      </c>
      <c r="M37" s="24">
        <f t="shared" si="2"/>
        <v>34426</v>
      </c>
      <c r="N37" s="35" t="s">
        <v>5</v>
      </c>
      <c r="O37" s="26">
        <f t="shared" si="3"/>
        <v>34790</v>
      </c>
      <c r="P37" s="27">
        <f>DATE(K1+6,4,2)</f>
        <v>34426</v>
      </c>
      <c r="Q37" s="28" t="s">
        <v>5</v>
      </c>
      <c r="R37" s="29">
        <f>DATE(K1+1+6,4,1)</f>
        <v>34790</v>
      </c>
    </row>
    <row r="38" spans="1:18">
      <c r="A38" s="22" t="s">
        <v>23</v>
      </c>
      <c r="B38" s="23">
        <v>5</v>
      </c>
      <c r="C38" s="24">
        <f t="shared" si="4"/>
        <v>41731</v>
      </c>
      <c r="D38" s="35" t="s">
        <v>5</v>
      </c>
      <c r="E38" s="26">
        <f t="shared" si="1"/>
        <v>42095</v>
      </c>
      <c r="F38" s="27">
        <f>DATE(A1-5,4,2)</f>
        <v>41731</v>
      </c>
      <c r="G38" s="28" t="s">
        <v>5</v>
      </c>
      <c r="H38" s="29">
        <f>DATE(A1+1-5,4,1)</f>
        <v>42095</v>
      </c>
      <c r="K38" s="36" t="s">
        <v>23</v>
      </c>
      <c r="L38" s="23">
        <v>5</v>
      </c>
      <c r="M38" s="24">
        <f t="shared" si="2"/>
        <v>34061</v>
      </c>
      <c r="N38" s="35" t="s">
        <v>5</v>
      </c>
      <c r="O38" s="26">
        <f t="shared" si="3"/>
        <v>34425</v>
      </c>
      <c r="P38" s="27">
        <f>DATE(K1+5,4,2)</f>
        <v>34061</v>
      </c>
      <c r="Q38" s="28" t="s">
        <v>5</v>
      </c>
      <c r="R38" s="29">
        <f>DATE(K1+1+5,4,1)</f>
        <v>34425</v>
      </c>
    </row>
    <row r="39" spans="1:18">
      <c r="A39" s="22" t="s">
        <v>24</v>
      </c>
      <c r="B39" s="23">
        <v>4</v>
      </c>
      <c r="C39" s="24">
        <f t="shared" si="4"/>
        <v>42096</v>
      </c>
      <c r="D39" s="35" t="s">
        <v>5</v>
      </c>
      <c r="E39" s="26">
        <f t="shared" si="1"/>
        <v>42461</v>
      </c>
      <c r="F39" s="27">
        <f>DATE(A1-4,4,2)</f>
        <v>42096</v>
      </c>
      <c r="G39" s="28" t="s">
        <v>5</v>
      </c>
      <c r="H39" s="29">
        <f>DATE(A1+1-4,4,1)</f>
        <v>42461</v>
      </c>
      <c r="K39" s="36" t="s">
        <v>24</v>
      </c>
      <c r="L39" s="23">
        <v>4</v>
      </c>
      <c r="M39" s="24">
        <f t="shared" si="2"/>
        <v>33696</v>
      </c>
      <c r="N39" s="35" t="s">
        <v>5</v>
      </c>
      <c r="O39" s="26">
        <f t="shared" si="3"/>
        <v>34060</v>
      </c>
      <c r="P39" s="27">
        <f>DATE(K1+4,4,2)</f>
        <v>33696</v>
      </c>
      <c r="Q39" s="28" t="s">
        <v>5</v>
      </c>
      <c r="R39" s="29">
        <f>DATE(K1+1+4,4,1)</f>
        <v>34060</v>
      </c>
    </row>
    <row r="40" spans="1:18">
      <c r="A40" s="22"/>
      <c r="B40" s="23">
        <v>3</v>
      </c>
      <c r="C40" s="24">
        <f t="shared" si="4"/>
        <v>42462</v>
      </c>
      <c r="D40" s="35" t="s">
        <v>5</v>
      </c>
      <c r="E40" s="26">
        <f t="shared" si="1"/>
        <v>42826</v>
      </c>
      <c r="F40" s="27">
        <f>DATE(A1-3,4,2)</f>
        <v>42462</v>
      </c>
      <c r="G40" s="28" t="s">
        <v>5</v>
      </c>
      <c r="H40" s="29">
        <f>DATE(A1+1-3,4,1)</f>
        <v>42826</v>
      </c>
      <c r="K40" s="22"/>
      <c r="L40" s="23">
        <v>3</v>
      </c>
      <c r="M40" s="24">
        <f t="shared" si="2"/>
        <v>33330</v>
      </c>
      <c r="N40" s="35" t="s">
        <v>5</v>
      </c>
      <c r="O40" s="26">
        <f t="shared" si="3"/>
        <v>33695</v>
      </c>
      <c r="P40" s="27">
        <f>DATE(K1+3,4,2)</f>
        <v>33330</v>
      </c>
      <c r="Q40" s="28" t="s">
        <v>5</v>
      </c>
      <c r="R40" s="29">
        <f>DATE(K1+1+3,4,1)</f>
        <v>33695</v>
      </c>
    </row>
    <row r="41" spans="1:18">
      <c r="A41" s="22"/>
      <c r="B41" s="23">
        <v>2</v>
      </c>
      <c r="C41" s="24">
        <f t="shared" si="4"/>
        <v>42827</v>
      </c>
      <c r="D41" s="35" t="s">
        <v>5</v>
      </c>
      <c r="E41" s="26">
        <f t="shared" si="1"/>
        <v>43191</v>
      </c>
      <c r="F41" s="27">
        <f>DATE(A1-2,4,2)</f>
        <v>42827</v>
      </c>
      <c r="G41" s="28" t="s">
        <v>5</v>
      </c>
      <c r="H41" s="29">
        <f>DATE(A1+1-2,4,1)</f>
        <v>43191</v>
      </c>
      <c r="K41" s="22"/>
      <c r="L41" s="23">
        <v>2</v>
      </c>
      <c r="M41" s="24">
        <f t="shared" si="2"/>
        <v>32965</v>
      </c>
      <c r="N41" s="35" t="s">
        <v>5</v>
      </c>
      <c r="O41" s="26">
        <f t="shared" si="3"/>
        <v>33329</v>
      </c>
      <c r="P41" s="27">
        <f>DATE(K1+2,4,2)</f>
        <v>32965</v>
      </c>
      <c r="Q41" s="28" t="s">
        <v>5</v>
      </c>
      <c r="R41" s="29">
        <f>DATE(K1+1+2,4,1)</f>
        <v>33329</v>
      </c>
    </row>
    <row r="42" spans="1:18">
      <c r="A42" s="37"/>
      <c r="B42" s="23">
        <v>1</v>
      </c>
      <c r="C42" s="24">
        <f t="shared" si="4"/>
        <v>43192</v>
      </c>
      <c r="D42" s="35" t="s">
        <v>5</v>
      </c>
      <c r="E42" s="26">
        <f t="shared" si="1"/>
        <v>43556</v>
      </c>
      <c r="F42" s="27">
        <f>DATE(A1-1,4,2)</f>
        <v>43192</v>
      </c>
      <c r="G42" s="28" t="s">
        <v>5</v>
      </c>
      <c r="H42" s="29">
        <f>DATE(A1+1-1,4,1)</f>
        <v>43556</v>
      </c>
      <c r="K42" s="37"/>
      <c r="L42" s="23">
        <v>1</v>
      </c>
      <c r="M42" s="24">
        <f t="shared" si="2"/>
        <v>32600</v>
      </c>
      <c r="N42" s="35" t="s">
        <v>5</v>
      </c>
      <c r="O42" s="26">
        <f t="shared" si="3"/>
        <v>32964</v>
      </c>
      <c r="P42" s="27">
        <f>DATE(K1+1,4,2)</f>
        <v>32600</v>
      </c>
      <c r="Q42" s="28" t="s">
        <v>5</v>
      </c>
      <c r="R42" s="29">
        <f>DATE(K1+1+1,4,1)</f>
        <v>32964</v>
      </c>
    </row>
    <row r="43" spans="1:18">
      <c r="A43" s="38"/>
      <c r="B43" s="39">
        <v>0</v>
      </c>
      <c r="C43" s="40">
        <f t="shared" si="4"/>
        <v>43557</v>
      </c>
      <c r="D43" s="41" t="s">
        <v>5</v>
      </c>
      <c r="E43" s="42">
        <f t="shared" si="1"/>
        <v>43922</v>
      </c>
      <c r="F43" s="43">
        <f>DATE(A1,4,2)</f>
        <v>43557</v>
      </c>
      <c r="G43" s="44" t="s">
        <v>5</v>
      </c>
      <c r="H43" s="45">
        <f>DATE(A1+1,4,1)</f>
        <v>43922</v>
      </c>
      <c r="K43" s="38"/>
      <c r="L43" s="39">
        <v>0</v>
      </c>
      <c r="M43" s="40">
        <f t="shared" si="2"/>
        <v>32235</v>
      </c>
      <c r="N43" s="41" t="s">
        <v>5</v>
      </c>
      <c r="O43" s="42">
        <f t="shared" si="3"/>
        <v>32599</v>
      </c>
      <c r="P43" s="43">
        <f>DATE(K1,4,2)</f>
        <v>32235</v>
      </c>
      <c r="Q43" s="44" t="s">
        <v>5</v>
      </c>
      <c r="R43" s="45">
        <f>DATE(K1+1,4,1)</f>
        <v>32599</v>
      </c>
    </row>
  </sheetData>
  <sheetProtection selectLockedCells="1"/>
  <mergeCells count="7">
    <mergeCell ref="A1:H1"/>
    <mergeCell ref="I1:J1"/>
    <mergeCell ref="K1:R1"/>
    <mergeCell ref="C2:E2"/>
    <mergeCell ref="F2:H2"/>
    <mergeCell ref="M2:O2"/>
    <mergeCell ref="P2:R2"/>
  </mergeCells>
  <phoneticPr fontId="3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満年齢表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2019-03-12T14:09:12Z</dcterms:created>
  <dcterms:modified xsi:type="dcterms:W3CDTF">2019-03-12T14:11:30Z</dcterms:modified>
</cp:coreProperties>
</file>